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57.13.26\орелэнерго\УЛиМТО\ОЗД\ТОРГИ\2021\ЗК_МСП_Металлопрокат\Приложение №6_Обоснование НМЦ договора\"/>
    </mc:Choice>
  </mc:AlternateContent>
  <bookViews>
    <workbookView xWindow="0" yWindow="0" windowWidth="28740" windowHeight="12240" activeTab="1"/>
  </bookViews>
  <sheets>
    <sheet name="Расчет НМЦ единицы" sheetId="2" r:id="rId1"/>
    <sheet name="Расчет НМЦ лота закупки" sheetId="1" r:id="rId2"/>
  </sheets>
  <definedNames>
    <definedName name="_xlnm._FilterDatabase" localSheetId="1" hidden="1">'Расчет НМЦ лота закупки'!$A$5:$P$31</definedName>
    <definedName name="_xlnm.Print_Area" localSheetId="1">'Расчет НМЦ лота закупки'!$A$1:$S$33</definedName>
  </definedNames>
  <calcPr calcId="162913" calcOnSave="0"/>
</workbook>
</file>

<file path=xl/calcChain.xml><?xml version="1.0" encoding="utf-8"?>
<calcChain xmlns="http://schemas.openxmlformats.org/spreadsheetml/2006/main">
  <c r="S30" i="1" l="1"/>
  <c r="S29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6" i="1"/>
  <c r="G29" i="1" l="1"/>
  <c r="G31" i="1" s="1"/>
  <c r="G30" i="1" s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6" i="1"/>
  <c r="J29" i="1" l="1"/>
  <c r="J31" i="1" s="1"/>
  <c r="J30" i="1" s="1"/>
  <c r="M29" i="1"/>
  <c r="M31" i="1" s="1"/>
  <c r="M30" i="1" s="1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J6" i="2" l="1"/>
  <c r="H6" i="2" l="1"/>
</calcChain>
</file>

<file path=xl/sharedStrings.xml><?xml version="1.0" encoding="utf-8"?>
<sst xmlns="http://schemas.openxmlformats.org/spreadsheetml/2006/main" count="103" uniqueCount="57">
  <si>
    <t>Краткий текст материала</t>
  </si>
  <si>
    <t>ЕИ</t>
  </si>
  <si>
    <t>№</t>
  </si>
  <si>
    <t>ИТОГО с НДС</t>
  </si>
  <si>
    <t xml:space="preserve">Согласовано, </t>
  </si>
  <si>
    <t>Кол-во</t>
  </si>
  <si>
    <t>Цена, руб. без НДС</t>
  </si>
  <si>
    <t>Справочник цен</t>
  </si>
  <si>
    <t>Цена, руб. с НДС</t>
  </si>
  <si>
    <t>Отчет:</t>
  </si>
  <si>
    <t>Номер материала SAP</t>
  </si>
  <si>
    <t>шт</t>
  </si>
  <si>
    <t>Сумма, руб. без НДС</t>
  </si>
  <si>
    <t>2. В цене материалов/оборудования включены доставка и все дополнительные расходы.</t>
  </si>
  <si>
    <t>Итог</t>
  </si>
  <si>
    <t>ИТОГО без НДС</t>
  </si>
  <si>
    <t>НДС - 20%</t>
  </si>
  <si>
    <t>Начальник УЛиМТО филиала ПАО "МРСК Центра"-"Орелэнерго"</t>
  </si>
  <si>
    <t>И.о. руководителя дирекции по логистике и МТО ПАО "МРСК Центра"</t>
  </si>
  <si>
    <t>______________ /Р.В. Солянин/</t>
  </si>
  <si>
    <t>Расчет начальной максимальной цены единицы материалов/оборудования (лот 306А Реклоузеры)</t>
  </si>
  <si>
    <t>______________ /А.В. Печурин/</t>
  </si>
  <si>
    <t>1. Цена была определена на основании ТКП.</t>
  </si>
  <si>
    <t>Реклоузер 35кВ одностороннего питания с коммерческим учетом</t>
  </si>
  <si>
    <t>АО "Чебоксарский электромеханический завод"</t>
  </si>
  <si>
    <t>ООО "Спектр", ООО "Инжиниринговая компания ТЭЛПРО" (запрос направлен, КП не получено)</t>
  </si>
  <si>
    <t>За плановую цену принять цену АО "Чебоксарский электромеханический завод"</t>
  </si>
  <si>
    <t>Справочник МТР</t>
  </si>
  <si>
    <t>Уголок стальной равнополочный 50х5</t>
  </si>
  <si>
    <t>Уголок стальной равнополочный 63х5</t>
  </si>
  <si>
    <t>Уголок стальной равнополочный 70х5</t>
  </si>
  <si>
    <t>Уголок стальной равнополочный 90х7</t>
  </si>
  <si>
    <t>Уголок стальной равнополочный 100х8</t>
  </si>
  <si>
    <t>Круг стальной d10</t>
  </si>
  <si>
    <t>Круг стальной d12</t>
  </si>
  <si>
    <t>Круг стальной d16</t>
  </si>
  <si>
    <t>Круг стальной d18</t>
  </si>
  <si>
    <t>Круг стальной d20</t>
  </si>
  <si>
    <t>Круг стальной d22</t>
  </si>
  <si>
    <t>Круг стальной d24</t>
  </si>
  <si>
    <t>Круг стальной d30</t>
  </si>
  <si>
    <t>Полоса стальная 5х40</t>
  </si>
  <si>
    <t>Полоса стальная 5х50</t>
  </si>
  <si>
    <t>Полоса стальная 5х100</t>
  </si>
  <si>
    <t>Полоса стальная 8х50</t>
  </si>
  <si>
    <t>Полоса стальная 6х120</t>
  </si>
  <si>
    <t>Полоса стальная 8х80</t>
  </si>
  <si>
    <t>Полоса стальная 10х60</t>
  </si>
  <si>
    <t>Полоса стальная 10х80</t>
  </si>
  <si>
    <t>Труба стальная водогазопроводная 25х3,2</t>
  </si>
  <si>
    <t>Лист стальной горячекатаный 6мм</t>
  </si>
  <si>
    <t>Т</t>
  </si>
  <si>
    <t>Приложение №1</t>
  </si>
  <si>
    <t>Расчет начальной максимальной цены лота/закупки (Лот 203А )</t>
  </si>
  <si>
    <t xml:space="preserve">КП №1 </t>
  </si>
  <si>
    <t xml:space="preserve">КП №2 </t>
  </si>
  <si>
    <t xml:space="preserve">КП №3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</si>
</sst>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8" fillId="0" borderId="0"/>
  </cellStyleXfs>
  <cellXfs count="60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2" borderId="0" xfId="0" applyFont="1" applyFill="1"/>
    <xf numFmtId="4" fontId="3" fillId="0" borderId="2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4" fontId="3" fillId="0" borderId="2" xfId="0" applyNumberFormat="1" applyFont="1" applyBorder="1" applyAlignment="1">
      <alignment vertical="center" wrapText="1"/>
    </xf>
    <xf numFmtId="0" fontId="2" fillId="2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7" fillId="0" borderId="0" xfId="2" applyFont="1"/>
    <xf numFmtId="0" fontId="3" fillId="0" borderId="0" xfId="2" applyFont="1"/>
    <xf numFmtId="0" fontId="9" fillId="0" borderId="0" xfId="3" applyFont="1"/>
    <xf numFmtId="0" fontId="3" fillId="0" borderId="0" xfId="0" applyFont="1" applyBorder="1" applyAlignment="1">
      <alignment horizontal="left"/>
    </xf>
    <xf numFmtId="0" fontId="10" fillId="0" borderId="0" xfId="0" applyFont="1"/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/>
    </xf>
  </cellXfs>
  <cellStyles count="4">
    <cellStyle name="Обычный" xfId="0" builtinId="0"/>
    <cellStyle name="Обычный 12" xfId="1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6"/>
  <sheetViews>
    <sheetView view="pageBreakPreview" zoomScaleNormal="100" zoomScaleSheetLayoutView="100" workbookViewId="0">
      <selection activeCell="B9" sqref="B9"/>
    </sheetView>
  </sheetViews>
  <sheetFormatPr defaultRowHeight="15" x14ac:dyDescent="0.25"/>
  <cols>
    <col min="1" max="1" width="3.140625" style="1" bestFit="1" customWidth="1"/>
    <col min="2" max="2" width="15" style="1" bestFit="1" customWidth="1"/>
    <col min="3" max="3" width="36.7109375" style="4" customWidth="1"/>
    <col min="4" max="4" width="8.140625" style="1" customWidth="1"/>
    <col min="5" max="6" width="14.5703125" style="2" customWidth="1"/>
    <col min="7" max="10" width="14.5703125" style="1" customWidth="1"/>
    <col min="11" max="12" width="26" style="1" customWidth="1"/>
    <col min="13" max="16384" width="9.140625" style="1"/>
  </cols>
  <sheetData>
    <row r="2" spans="1:21" s="3" customFormat="1" ht="27.75" customHeight="1" x14ac:dyDescent="0.25">
      <c r="A2" s="49" t="s">
        <v>20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21" x14ac:dyDescent="0.25">
      <c r="B3" s="5"/>
      <c r="C3" s="6"/>
    </row>
    <row r="4" spans="1:21" ht="27.75" customHeight="1" x14ac:dyDescent="0.25">
      <c r="A4" s="51" t="s">
        <v>2</v>
      </c>
      <c r="B4" s="50" t="s">
        <v>10</v>
      </c>
      <c r="C4" s="50" t="s">
        <v>0</v>
      </c>
      <c r="D4" s="50" t="s">
        <v>1</v>
      </c>
      <c r="E4" s="47" t="s">
        <v>14</v>
      </c>
      <c r="F4" s="48"/>
      <c r="G4" s="47" t="s">
        <v>7</v>
      </c>
      <c r="H4" s="48"/>
      <c r="I4" s="47" t="s">
        <v>24</v>
      </c>
      <c r="J4" s="48"/>
      <c r="K4" s="47" t="s">
        <v>25</v>
      </c>
      <c r="L4" s="48"/>
    </row>
    <row r="5" spans="1:21" s="3" customFormat="1" ht="64.5" customHeight="1" x14ac:dyDescent="0.25">
      <c r="A5" s="51"/>
      <c r="B5" s="50"/>
      <c r="C5" s="50"/>
      <c r="D5" s="50"/>
      <c r="E5" s="7" t="s">
        <v>6</v>
      </c>
      <c r="F5" s="7" t="s">
        <v>8</v>
      </c>
      <c r="G5" s="7" t="s">
        <v>6</v>
      </c>
      <c r="H5" s="7" t="s">
        <v>8</v>
      </c>
      <c r="I5" s="7" t="s">
        <v>6</v>
      </c>
      <c r="J5" s="7" t="s">
        <v>8</v>
      </c>
      <c r="K5" s="7" t="s">
        <v>6</v>
      </c>
      <c r="L5" s="7" t="s">
        <v>8</v>
      </c>
    </row>
    <row r="6" spans="1:21" s="12" customFormat="1" ht="33" customHeight="1" x14ac:dyDescent="0.25">
      <c r="A6" s="9">
        <v>1</v>
      </c>
      <c r="B6" s="29"/>
      <c r="C6" s="29" t="s">
        <v>23</v>
      </c>
      <c r="D6" s="9" t="s">
        <v>11</v>
      </c>
      <c r="E6" s="30">
        <v>9263560</v>
      </c>
      <c r="F6" s="30">
        <v>11116272</v>
      </c>
      <c r="G6" s="30">
        <v>0</v>
      </c>
      <c r="H6" s="30">
        <f>G6*1.2</f>
        <v>0</v>
      </c>
      <c r="I6" s="30">
        <v>1463304.24</v>
      </c>
      <c r="J6" s="30">
        <f>I6*1.2</f>
        <v>1755965.088</v>
      </c>
      <c r="K6" s="30">
        <v>0</v>
      </c>
      <c r="L6" s="10">
        <v>0</v>
      </c>
    </row>
    <row r="8" spans="1:21" x14ac:dyDescent="0.25">
      <c r="B8" s="45" t="s">
        <v>9</v>
      </c>
      <c r="C8" s="45"/>
      <c r="D8" s="45"/>
      <c r="E8" s="45"/>
      <c r="F8" s="45"/>
      <c r="G8" s="45"/>
      <c r="H8" s="45"/>
      <c r="I8" s="45"/>
      <c r="J8" s="45"/>
      <c r="K8" s="45"/>
      <c r="L8" s="45"/>
    </row>
    <row r="9" spans="1:21" x14ac:dyDescent="0.25">
      <c r="B9" s="22" t="s">
        <v>26</v>
      </c>
      <c r="C9" s="22"/>
      <c r="D9" s="22"/>
      <c r="E9" s="22"/>
      <c r="F9" s="22"/>
      <c r="G9" s="22"/>
      <c r="H9" s="22"/>
      <c r="I9" s="35"/>
      <c r="J9" s="35"/>
      <c r="K9" s="22"/>
      <c r="L9" s="22"/>
    </row>
    <row r="10" spans="1:21" x14ac:dyDescent="0.25">
      <c r="B10" s="46" t="s">
        <v>22</v>
      </c>
      <c r="C10" s="46"/>
      <c r="D10" s="46"/>
      <c r="E10" s="46"/>
      <c r="F10" s="46"/>
      <c r="G10" s="46"/>
      <c r="H10" s="46"/>
      <c r="I10" s="46"/>
      <c r="J10" s="46"/>
      <c r="K10" s="46"/>
      <c r="L10" s="46"/>
    </row>
    <row r="11" spans="1:21" x14ac:dyDescent="0.25">
      <c r="B11" s="1" t="s">
        <v>13</v>
      </c>
      <c r="C11" s="1"/>
      <c r="E11" s="23"/>
      <c r="F11" s="23"/>
    </row>
    <row r="12" spans="1:21" s="16" customFormat="1" x14ac:dyDescent="0.25">
      <c r="B12" s="1"/>
      <c r="D12" s="19"/>
      <c r="E12" s="20"/>
      <c r="F12" s="21"/>
      <c r="H12" s="1"/>
      <c r="I12" s="1"/>
      <c r="J12" s="1"/>
    </row>
    <row r="13" spans="1:21" s="16" customFormat="1" x14ac:dyDescent="0.25">
      <c r="B13" s="16" t="s">
        <v>17</v>
      </c>
      <c r="C13" s="24"/>
      <c r="D13" s="19"/>
      <c r="E13" s="20"/>
      <c r="F13" s="21"/>
      <c r="H13" s="1" t="s">
        <v>21</v>
      </c>
      <c r="I13" s="1"/>
      <c r="J13" s="1"/>
    </row>
    <row r="14" spans="1:21" s="16" customFormat="1" x14ac:dyDescent="0.25">
      <c r="B14" s="19"/>
      <c r="C14" s="25"/>
      <c r="D14" s="25"/>
      <c r="E14" s="26"/>
      <c r="F14" s="26"/>
    </row>
    <row r="15" spans="1:21" s="16" customFormat="1" x14ac:dyDescent="0.25">
      <c r="B15" s="25" t="s">
        <v>4</v>
      </c>
      <c r="C15" s="25"/>
      <c r="D15" s="25"/>
      <c r="E15" s="26"/>
      <c r="F15" s="26"/>
    </row>
    <row r="16" spans="1:21" x14ac:dyDescent="0.25">
      <c r="B16" s="31" t="s">
        <v>18</v>
      </c>
      <c r="C16" s="32"/>
      <c r="D16" s="32"/>
      <c r="E16" s="32"/>
      <c r="F16" s="32"/>
      <c r="G16" s="32"/>
      <c r="H16" s="33" t="s">
        <v>19</v>
      </c>
      <c r="I16" s="33"/>
      <c r="J16" s="33"/>
      <c r="K16" s="32"/>
      <c r="L16" s="32"/>
      <c r="M16" s="32"/>
      <c r="N16" s="32"/>
      <c r="O16" s="34"/>
      <c r="P16" s="34"/>
      <c r="Q16" s="34"/>
      <c r="R16" s="34"/>
      <c r="S16" s="34"/>
      <c r="T16" s="34"/>
      <c r="U16" s="34"/>
    </row>
  </sheetData>
  <mergeCells count="11">
    <mergeCell ref="B8:L8"/>
    <mergeCell ref="B10:L10"/>
    <mergeCell ref="G4:H4"/>
    <mergeCell ref="K4:L4"/>
    <mergeCell ref="A2:L2"/>
    <mergeCell ref="E4:F4"/>
    <mergeCell ref="D4:D5"/>
    <mergeCell ref="C4:C5"/>
    <mergeCell ref="B4:B5"/>
    <mergeCell ref="A4:A5"/>
    <mergeCell ref="I4:J4"/>
  </mergeCells>
  <pageMargins left="0.7" right="0.7" top="0.75" bottom="0.75" header="0.3" footer="0.3"/>
  <pageSetup paperSize="9" scale="5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tabSelected="1" view="pageBreakPreview" zoomScale="112" zoomScaleNormal="112" zoomScaleSheetLayoutView="112" workbookViewId="0">
      <selection activeCell="O5" sqref="O5"/>
    </sheetView>
  </sheetViews>
  <sheetFormatPr defaultRowHeight="15" x14ac:dyDescent="0.25"/>
  <cols>
    <col min="1" max="1" width="3" style="1" bestFit="1" customWidth="1"/>
    <col min="2" max="2" width="11.7109375" style="1" customWidth="1"/>
    <col min="3" max="3" width="23.5703125" style="4" customWidth="1"/>
    <col min="4" max="4" width="4.42578125" style="1" bestFit="1" customWidth="1"/>
    <col min="5" max="5" width="6.5703125" style="1" customWidth="1"/>
    <col min="6" max="6" width="11.7109375" style="2" customWidth="1"/>
    <col min="7" max="7" width="15.140625" style="2" customWidth="1"/>
    <col min="8" max="8" width="7" style="1" customWidth="1"/>
    <col min="9" max="9" width="11.7109375" style="1" customWidth="1"/>
    <col min="10" max="10" width="14.7109375" style="1" customWidth="1"/>
    <col min="11" max="11" width="7.28515625" style="1" customWidth="1"/>
    <col min="12" max="12" width="11.7109375" style="1" customWidth="1"/>
    <col min="13" max="13" width="14.28515625" style="1" customWidth="1"/>
    <col min="14" max="14" width="6.85546875" style="1" customWidth="1"/>
    <col min="15" max="15" width="15.28515625" style="1" customWidth="1"/>
    <col min="16" max="16" width="16.42578125" style="1" customWidth="1"/>
    <col min="17" max="17" width="7" style="17" customWidth="1"/>
    <col min="18" max="18" width="10.42578125" style="17" customWidth="1"/>
    <col min="19" max="19" width="13.5703125" style="17" customWidth="1"/>
    <col min="20" max="16384" width="9.140625" style="1"/>
  </cols>
  <sheetData>
    <row r="1" spans="1:19" x14ac:dyDescent="0.25">
      <c r="S1" s="28" t="s">
        <v>52</v>
      </c>
    </row>
    <row r="2" spans="1:19" s="3" customFormat="1" ht="27.75" customHeight="1" x14ac:dyDescent="0.2">
      <c r="A2" s="59" t="s">
        <v>53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</row>
    <row r="3" spans="1:19" x14ac:dyDescent="0.25">
      <c r="B3" s="5"/>
      <c r="C3" s="6"/>
    </row>
    <row r="4" spans="1:19" ht="33" customHeight="1" x14ac:dyDescent="0.25">
      <c r="A4" s="57" t="s">
        <v>2</v>
      </c>
      <c r="B4" s="50" t="s">
        <v>10</v>
      </c>
      <c r="C4" s="50" t="s">
        <v>0</v>
      </c>
      <c r="D4" s="50" t="s">
        <v>1</v>
      </c>
      <c r="E4" s="47" t="s">
        <v>14</v>
      </c>
      <c r="F4" s="56"/>
      <c r="G4" s="48"/>
      <c r="H4" s="53" t="s">
        <v>27</v>
      </c>
      <c r="I4" s="54"/>
      <c r="J4" s="55"/>
      <c r="K4" s="52" t="s">
        <v>54</v>
      </c>
      <c r="L4" s="52"/>
      <c r="M4" s="52"/>
      <c r="N4" s="52" t="s">
        <v>55</v>
      </c>
      <c r="O4" s="52"/>
      <c r="P4" s="52"/>
      <c r="Q4" s="52" t="s">
        <v>56</v>
      </c>
      <c r="R4" s="52"/>
      <c r="S4" s="52"/>
    </row>
    <row r="5" spans="1:19" s="3" customFormat="1" ht="64.5" customHeight="1" x14ac:dyDescent="0.25">
      <c r="A5" s="57"/>
      <c r="B5" s="50"/>
      <c r="C5" s="50"/>
      <c r="D5" s="50"/>
      <c r="E5" s="37" t="s">
        <v>5</v>
      </c>
      <c r="F5" s="37" t="s">
        <v>6</v>
      </c>
      <c r="G5" s="37" t="s">
        <v>12</v>
      </c>
      <c r="H5" s="37" t="s">
        <v>5</v>
      </c>
      <c r="I5" s="8" t="s">
        <v>6</v>
      </c>
      <c r="J5" s="37" t="s">
        <v>12</v>
      </c>
      <c r="K5" s="37" t="s">
        <v>5</v>
      </c>
      <c r="L5" s="37" t="s">
        <v>6</v>
      </c>
      <c r="M5" s="37" t="s">
        <v>12</v>
      </c>
      <c r="N5" s="37" t="s">
        <v>5</v>
      </c>
      <c r="O5" s="37" t="s">
        <v>6</v>
      </c>
      <c r="P5" s="37" t="s">
        <v>12</v>
      </c>
      <c r="Q5" s="37" t="s">
        <v>5</v>
      </c>
      <c r="R5" s="37" t="s">
        <v>6</v>
      </c>
      <c r="S5" s="37" t="s">
        <v>12</v>
      </c>
    </row>
    <row r="6" spans="1:19" s="3" customFormat="1" ht="27" customHeight="1" x14ac:dyDescent="0.25">
      <c r="A6" s="41">
        <v>1</v>
      </c>
      <c r="B6" s="29">
        <v>2040479</v>
      </c>
      <c r="C6" s="29" t="s">
        <v>28</v>
      </c>
      <c r="D6" s="29" t="s">
        <v>51</v>
      </c>
      <c r="E6" s="43">
        <v>0.61</v>
      </c>
      <c r="F6" s="44">
        <v>86825</v>
      </c>
      <c r="G6" s="44">
        <v>52963.25</v>
      </c>
      <c r="H6" s="43">
        <v>0.61</v>
      </c>
      <c r="I6" s="44">
        <v>93583.33</v>
      </c>
      <c r="J6" s="30">
        <f>I6*H6</f>
        <v>57085.831299999998</v>
      </c>
      <c r="K6" s="43">
        <v>0.61</v>
      </c>
      <c r="L6" s="44">
        <v>86825</v>
      </c>
      <c r="M6" s="44">
        <v>52963.25</v>
      </c>
      <c r="N6" s="43">
        <v>0.61</v>
      </c>
      <c r="O6" s="44">
        <f>P6/N6</f>
        <v>93901.245901639355</v>
      </c>
      <c r="P6" s="44">
        <v>57279.76</v>
      </c>
      <c r="Q6" s="43">
        <v>0.61</v>
      </c>
      <c r="R6" s="44">
        <v>93006.93989071039</v>
      </c>
      <c r="S6" s="44">
        <v>56734.233333333337</v>
      </c>
    </row>
    <row r="7" spans="1:19" s="3" customFormat="1" ht="29.25" customHeight="1" x14ac:dyDescent="0.25">
      <c r="A7" s="41">
        <f>A6+1</f>
        <v>2</v>
      </c>
      <c r="B7" s="29">
        <v>2118977</v>
      </c>
      <c r="C7" s="29" t="s">
        <v>29</v>
      </c>
      <c r="D7" s="29" t="s">
        <v>51</v>
      </c>
      <c r="E7" s="43">
        <v>6.5000000000000002E-2</v>
      </c>
      <c r="F7" s="44">
        <v>86825.000000000015</v>
      </c>
      <c r="G7" s="44">
        <v>5643.6250000000009</v>
      </c>
      <c r="H7" s="43">
        <v>6.5000000000000002E-2</v>
      </c>
      <c r="I7" s="44">
        <v>93583.33</v>
      </c>
      <c r="J7" s="30">
        <f t="shared" ref="J7:J28" si="0">I7*H7</f>
        <v>6082.9164500000006</v>
      </c>
      <c r="K7" s="43">
        <v>6.5000000000000002E-2</v>
      </c>
      <c r="L7" s="44">
        <v>86825.000000000015</v>
      </c>
      <c r="M7" s="44">
        <v>5643.6250000000009</v>
      </c>
      <c r="N7" s="43">
        <v>6.5000000000000002E-2</v>
      </c>
      <c r="O7" s="44">
        <f t="shared" ref="O7:O28" si="1">P7/N7</f>
        <v>93901.230769230766</v>
      </c>
      <c r="P7" s="44">
        <v>6103.58</v>
      </c>
      <c r="Q7" s="43">
        <v>6.5000000000000002E-2</v>
      </c>
      <c r="R7" s="44">
        <v>93006.923076923078</v>
      </c>
      <c r="S7" s="44">
        <v>6045.45</v>
      </c>
    </row>
    <row r="8" spans="1:19" s="3" customFormat="1" ht="29.25" customHeight="1" x14ac:dyDescent="0.25">
      <c r="A8" s="41">
        <f t="shared" ref="A8:A28" si="2">A7+1</f>
        <v>3</v>
      </c>
      <c r="B8" s="29">
        <v>2018026</v>
      </c>
      <c r="C8" s="29" t="s">
        <v>30</v>
      </c>
      <c r="D8" s="29" t="s">
        <v>51</v>
      </c>
      <c r="E8" s="43">
        <v>0.46500000000000002</v>
      </c>
      <c r="F8" s="44">
        <v>86825</v>
      </c>
      <c r="G8" s="44">
        <v>40373.625</v>
      </c>
      <c r="H8" s="43">
        <v>0.46500000000000002</v>
      </c>
      <c r="I8" s="44">
        <v>95916.67</v>
      </c>
      <c r="J8" s="30">
        <f t="shared" si="0"/>
        <v>44601.251550000001</v>
      </c>
      <c r="K8" s="43">
        <v>0.46500000000000002</v>
      </c>
      <c r="L8" s="44">
        <v>86825</v>
      </c>
      <c r="M8" s="44">
        <v>40373.625</v>
      </c>
      <c r="N8" s="43">
        <v>0.46500000000000002</v>
      </c>
      <c r="O8" s="44">
        <f t="shared" si="1"/>
        <v>93901.247311827959</v>
      </c>
      <c r="P8" s="44">
        <v>43664.08</v>
      </c>
      <c r="Q8" s="43">
        <v>0.46500000000000002</v>
      </c>
      <c r="R8" s="44">
        <v>93006.93548387097</v>
      </c>
      <c r="S8" s="44">
        <v>43248.225000000006</v>
      </c>
    </row>
    <row r="9" spans="1:19" s="3" customFormat="1" ht="27" customHeight="1" x14ac:dyDescent="0.25">
      <c r="A9" s="41">
        <f t="shared" si="2"/>
        <v>4</v>
      </c>
      <c r="B9" s="29">
        <v>2115160</v>
      </c>
      <c r="C9" s="29" t="s">
        <v>31</v>
      </c>
      <c r="D9" s="29" t="s">
        <v>51</v>
      </c>
      <c r="E9" s="43">
        <v>0.12</v>
      </c>
      <c r="F9" s="44">
        <v>86825</v>
      </c>
      <c r="G9" s="44">
        <v>10419</v>
      </c>
      <c r="H9" s="43">
        <v>0.12</v>
      </c>
      <c r="I9" s="44">
        <v>95916.67</v>
      </c>
      <c r="J9" s="30">
        <f t="shared" si="0"/>
        <v>11510.000399999999</v>
      </c>
      <c r="K9" s="43">
        <v>0.12</v>
      </c>
      <c r="L9" s="44">
        <v>86825</v>
      </c>
      <c r="M9" s="44">
        <v>10419</v>
      </c>
      <c r="N9" s="43">
        <v>0.12</v>
      </c>
      <c r="O9" s="44">
        <f t="shared" si="1"/>
        <v>93901.25</v>
      </c>
      <c r="P9" s="44">
        <v>11268.15</v>
      </c>
      <c r="Q9" s="43">
        <v>0.12</v>
      </c>
      <c r="R9" s="44">
        <v>93006.944444444453</v>
      </c>
      <c r="S9" s="44">
        <v>11160.833333333334</v>
      </c>
    </row>
    <row r="10" spans="1:19" s="3" customFormat="1" ht="28.5" customHeight="1" x14ac:dyDescent="0.25">
      <c r="A10" s="41">
        <f t="shared" si="2"/>
        <v>5</v>
      </c>
      <c r="B10" s="29">
        <v>2221258</v>
      </c>
      <c r="C10" s="29" t="s">
        <v>32</v>
      </c>
      <c r="D10" s="29" t="s">
        <v>51</v>
      </c>
      <c r="E10" s="43">
        <v>0.30499999999999999</v>
      </c>
      <c r="F10" s="44">
        <v>86825</v>
      </c>
      <c r="G10" s="44">
        <v>26481.625</v>
      </c>
      <c r="H10" s="43">
        <v>0.30499999999999999</v>
      </c>
      <c r="I10" s="44">
        <v>83565</v>
      </c>
      <c r="J10" s="30">
        <f t="shared" si="0"/>
        <v>25487.325000000001</v>
      </c>
      <c r="K10" s="43">
        <v>0.30499999999999999</v>
      </c>
      <c r="L10" s="44">
        <v>86825</v>
      </c>
      <c r="M10" s="44">
        <v>26481.625</v>
      </c>
      <c r="N10" s="43">
        <v>0.30499999999999999</v>
      </c>
      <c r="O10" s="44">
        <f t="shared" si="1"/>
        <v>93901.245901639355</v>
      </c>
      <c r="P10" s="44">
        <v>28639.88</v>
      </c>
      <c r="Q10" s="43">
        <v>0.30499999999999999</v>
      </c>
      <c r="R10" s="44">
        <v>93006.93989071039</v>
      </c>
      <c r="S10" s="44">
        <v>28367.116666666669</v>
      </c>
    </row>
    <row r="11" spans="1:19" s="3" customFormat="1" ht="18" customHeight="1" x14ac:dyDescent="0.25">
      <c r="A11" s="41">
        <f t="shared" si="2"/>
        <v>6</v>
      </c>
      <c r="B11" s="29">
        <v>2115042</v>
      </c>
      <c r="C11" s="29" t="s">
        <v>33</v>
      </c>
      <c r="D11" s="29" t="s">
        <v>51</v>
      </c>
      <c r="E11" s="43">
        <v>0.01</v>
      </c>
      <c r="F11" s="44">
        <v>89575.000000000015</v>
      </c>
      <c r="G11" s="44">
        <v>895.75000000000011</v>
      </c>
      <c r="H11" s="43">
        <v>0.01</v>
      </c>
      <c r="I11" s="44">
        <v>93150</v>
      </c>
      <c r="J11" s="30">
        <f t="shared" si="0"/>
        <v>931.5</v>
      </c>
      <c r="K11" s="43">
        <v>0.01</v>
      </c>
      <c r="L11" s="44">
        <v>89575.000000000015</v>
      </c>
      <c r="M11" s="44">
        <v>895.75000000000011</v>
      </c>
      <c r="N11" s="43">
        <v>0.01</v>
      </c>
      <c r="O11" s="44">
        <f t="shared" si="1"/>
        <v>96875</v>
      </c>
      <c r="P11" s="44">
        <v>968.75</v>
      </c>
      <c r="Q11" s="43">
        <v>0.01</v>
      </c>
      <c r="R11" s="44">
        <v>95952.5</v>
      </c>
      <c r="S11" s="44">
        <v>959.52500000000009</v>
      </c>
    </row>
    <row r="12" spans="1:19" s="3" customFormat="1" ht="20.25" customHeight="1" x14ac:dyDescent="0.25">
      <c r="A12" s="41">
        <f t="shared" si="2"/>
        <v>7</v>
      </c>
      <c r="B12" s="29">
        <v>2115102</v>
      </c>
      <c r="C12" s="29" t="s">
        <v>34</v>
      </c>
      <c r="D12" s="29" t="s">
        <v>51</v>
      </c>
      <c r="E12" s="43">
        <v>7.0000000000000007E-2</v>
      </c>
      <c r="F12" s="44">
        <v>89574.999999999985</v>
      </c>
      <c r="G12" s="44">
        <v>6270.25</v>
      </c>
      <c r="H12" s="43">
        <v>7.0000000000000007E-2</v>
      </c>
      <c r="I12" s="44">
        <v>88020</v>
      </c>
      <c r="J12" s="30">
        <f t="shared" si="0"/>
        <v>6161.4000000000005</v>
      </c>
      <c r="K12" s="43">
        <v>7.0000000000000007E-2</v>
      </c>
      <c r="L12" s="44">
        <v>89574.999999999985</v>
      </c>
      <c r="M12" s="44">
        <v>6270.25</v>
      </c>
      <c r="N12" s="43">
        <v>7.0000000000000007E-2</v>
      </c>
      <c r="O12" s="44">
        <f t="shared" si="1"/>
        <v>96875.428571428565</v>
      </c>
      <c r="P12" s="44">
        <v>6781.28</v>
      </c>
      <c r="Q12" s="43">
        <v>7.0000000000000007E-2</v>
      </c>
      <c r="R12" s="44">
        <v>95952.738095238092</v>
      </c>
      <c r="S12" s="44">
        <v>6716.6916666666666</v>
      </c>
    </row>
    <row r="13" spans="1:19" s="3" customFormat="1" ht="18" customHeight="1" x14ac:dyDescent="0.25">
      <c r="A13" s="41">
        <f t="shared" si="2"/>
        <v>8</v>
      </c>
      <c r="B13" s="29">
        <v>2115058</v>
      </c>
      <c r="C13" s="29" t="s">
        <v>35</v>
      </c>
      <c r="D13" s="29" t="s">
        <v>51</v>
      </c>
      <c r="E13" s="43">
        <v>0.34</v>
      </c>
      <c r="F13" s="44">
        <v>89575</v>
      </c>
      <c r="G13" s="44">
        <v>30455.5</v>
      </c>
      <c r="H13" s="43">
        <v>0.34</v>
      </c>
      <c r="I13" s="44">
        <v>93150</v>
      </c>
      <c r="J13" s="30">
        <f t="shared" si="0"/>
        <v>31671.000000000004</v>
      </c>
      <c r="K13" s="43">
        <v>0.34</v>
      </c>
      <c r="L13" s="44">
        <v>89575</v>
      </c>
      <c r="M13" s="44">
        <v>30455.5</v>
      </c>
      <c r="N13" s="43">
        <v>0.34</v>
      </c>
      <c r="O13" s="44">
        <f t="shared" si="1"/>
        <v>96875.38235294116</v>
      </c>
      <c r="P13" s="44">
        <v>32937.629999999997</v>
      </c>
      <c r="Q13" s="43">
        <v>0.34</v>
      </c>
      <c r="R13" s="44">
        <v>95952.745098039217</v>
      </c>
      <c r="S13" s="44">
        <v>32623.933333333334</v>
      </c>
    </row>
    <row r="14" spans="1:19" s="3" customFormat="1" ht="20.25" customHeight="1" x14ac:dyDescent="0.25">
      <c r="A14" s="41">
        <f t="shared" si="2"/>
        <v>9</v>
      </c>
      <c r="B14" s="29">
        <v>2001907</v>
      </c>
      <c r="C14" s="29" t="s">
        <v>36</v>
      </c>
      <c r="D14" s="29" t="s">
        <v>51</v>
      </c>
      <c r="E14" s="43">
        <v>0.16</v>
      </c>
      <c r="F14" s="44">
        <v>89575.000000000015</v>
      </c>
      <c r="G14" s="44">
        <v>14332.000000000002</v>
      </c>
      <c r="H14" s="43">
        <v>0.16</v>
      </c>
      <c r="I14" s="44">
        <v>93150</v>
      </c>
      <c r="J14" s="30">
        <f t="shared" si="0"/>
        <v>14904</v>
      </c>
      <c r="K14" s="43">
        <v>0.16</v>
      </c>
      <c r="L14" s="44">
        <v>89575.000000000015</v>
      </c>
      <c r="M14" s="44">
        <v>14332.000000000002</v>
      </c>
      <c r="N14" s="43">
        <v>0.16</v>
      </c>
      <c r="O14" s="44">
        <f t="shared" si="1"/>
        <v>96875.375</v>
      </c>
      <c r="P14" s="44">
        <v>15500.06</v>
      </c>
      <c r="Q14" s="43">
        <v>0.16</v>
      </c>
      <c r="R14" s="44">
        <v>95952.760416666672</v>
      </c>
      <c r="S14" s="44">
        <v>15352.441666666668</v>
      </c>
    </row>
    <row r="15" spans="1:19" s="3" customFormat="1" ht="18.75" customHeight="1" x14ac:dyDescent="0.25">
      <c r="A15" s="41">
        <f t="shared" si="2"/>
        <v>10</v>
      </c>
      <c r="B15" s="29">
        <v>2014015</v>
      </c>
      <c r="C15" s="29" t="s">
        <v>37</v>
      </c>
      <c r="D15" s="29" t="s">
        <v>51</v>
      </c>
      <c r="E15" s="43">
        <v>0.37</v>
      </c>
      <c r="F15" s="44">
        <v>89575.000000000015</v>
      </c>
      <c r="G15" s="44">
        <v>33142.750000000007</v>
      </c>
      <c r="H15" s="43">
        <v>0.37</v>
      </c>
      <c r="I15" s="44">
        <v>87345</v>
      </c>
      <c r="J15" s="30">
        <f t="shared" si="0"/>
        <v>32317.649999999998</v>
      </c>
      <c r="K15" s="43">
        <v>0.37</v>
      </c>
      <c r="L15" s="44">
        <v>89575.000000000015</v>
      </c>
      <c r="M15" s="44">
        <v>33142.750000000007</v>
      </c>
      <c r="N15" s="43">
        <v>0.37</v>
      </c>
      <c r="O15" s="44">
        <f t="shared" si="1"/>
        <v>96875.351351351346</v>
      </c>
      <c r="P15" s="44">
        <v>35843.879999999997</v>
      </c>
      <c r="Q15" s="43">
        <v>0.37</v>
      </c>
      <c r="R15" s="44">
        <v>95952.747747747737</v>
      </c>
      <c r="S15" s="44">
        <v>35502.516666666663</v>
      </c>
    </row>
    <row r="16" spans="1:19" s="3" customFormat="1" ht="21.75" customHeight="1" x14ac:dyDescent="0.25">
      <c r="A16" s="41">
        <f t="shared" si="2"/>
        <v>11</v>
      </c>
      <c r="B16" s="29">
        <v>2009209</v>
      </c>
      <c r="C16" s="29" t="s">
        <v>38</v>
      </c>
      <c r="D16" s="29" t="s">
        <v>51</v>
      </c>
      <c r="E16" s="43">
        <v>0.06</v>
      </c>
      <c r="F16" s="44">
        <v>89575</v>
      </c>
      <c r="G16" s="44">
        <v>5374.5</v>
      </c>
      <c r="H16" s="43">
        <v>0.06</v>
      </c>
      <c r="I16" s="44">
        <v>86535</v>
      </c>
      <c r="J16" s="30">
        <f t="shared" si="0"/>
        <v>5192.0999999999995</v>
      </c>
      <c r="K16" s="43">
        <v>0.06</v>
      </c>
      <c r="L16" s="44">
        <v>89575</v>
      </c>
      <c r="M16" s="44">
        <v>5374.5</v>
      </c>
      <c r="N16" s="43">
        <v>0.06</v>
      </c>
      <c r="O16" s="44">
        <f t="shared" si="1"/>
        <v>96875.5</v>
      </c>
      <c r="P16" s="44">
        <v>5812.53</v>
      </c>
      <c r="Q16" s="43">
        <v>0.06</v>
      </c>
      <c r="R16" s="44">
        <v>95952.777777777781</v>
      </c>
      <c r="S16" s="44">
        <v>5757.166666666667</v>
      </c>
    </row>
    <row r="17" spans="1:19" s="3" customFormat="1" ht="19.5" customHeight="1" x14ac:dyDescent="0.25">
      <c r="A17" s="41">
        <f t="shared" si="2"/>
        <v>12</v>
      </c>
      <c r="B17" s="29">
        <v>2001908</v>
      </c>
      <c r="C17" s="29" t="s">
        <v>39</v>
      </c>
      <c r="D17" s="29" t="s">
        <v>51</v>
      </c>
      <c r="E17" s="43">
        <v>0.02</v>
      </c>
      <c r="F17" s="44">
        <v>89575.000000000015</v>
      </c>
      <c r="G17" s="44">
        <v>1791.5000000000002</v>
      </c>
      <c r="H17" s="43">
        <v>0.02</v>
      </c>
      <c r="I17" s="44">
        <v>87345</v>
      </c>
      <c r="J17" s="30">
        <f t="shared" si="0"/>
        <v>1746.9</v>
      </c>
      <c r="K17" s="43">
        <v>0.02</v>
      </c>
      <c r="L17" s="44">
        <v>89575.000000000015</v>
      </c>
      <c r="M17" s="44">
        <v>1791.5000000000002</v>
      </c>
      <c r="N17" s="43">
        <v>0.02</v>
      </c>
      <c r="O17" s="44">
        <f t="shared" si="1"/>
        <v>96875.5</v>
      </c>
      <c r="P17" s="44">
        <v>1937.51</v>
      </c>
      <c r="Q17" s="43">
        <v>0.02</v>
      </c>
      <c r="R17" s="44">
        <v>95952.916666666672</v>
      </c>
      <c r="S17" s="44">
        <v>1919.0583333333334</v>
      </c>
    </row>
    <row r="18" spans="1:19" s="3" customFormat="1" ht="17.25" customHeight="1" x14ac:dyDescent="0.25">
      <c r="A18" s="41">
        <f t="shared" si="2"/>
        <v>13</v>
      </c>
      <c r="B18" s="29">
        <v>2017217</v>
      </c>
      <c r="C18" s="29" t="s">
        <v>40</v>
      </c>
      <c r="D18" s="29" t="s">
        <v>51</v>
      </c>
      <c r="E18" s="43">
        <v>7.0000000000000007E-2</v>
      </c>
      <c r="F18" s="44">
        <v>89574.999999999985</v>
      </c>
      <c r="G18" s="44">
        <v>6270.25</v>
      </c>
      <c r="H18" s="43">
        <v>7.0000000000000007E-2</v>
      </c>
      <c r="I18" s="44">
        <v>87345</v>
      </c>
      <c r="J18" s="30">
        <f t="shared" si="0"/>
        <v>6114.1500000000005</v>
      </c>
      <c r="K18" s="43">
        <v>7.0000000000000007E-2</v>
      </c>
      <c r="L18" s="44">
        <v>89574.999999999985</v>
      </c>
      <c r="M18" s="44">
        <v>6270.25</v>
      </c>
      <c r="N18" s="43">
        <v>7.0000000000000007E-2</v>
      </c>
      <c r="O18" s="44">
        <f t="shared" si="1"/>
        <v>96875.428571428565</v>
      </c>
      <c r="P18" s="44">
        <v>6781.28</v>
      </c>
      <c r="Q18" s="43">
        <v>7.0000000000000007E-2</v>
      </c>
      <c r="R18" s="44">
        <v>95952.738095238092</v>
      </c>
      <c r="S18" s="44">
        <v>6716.6916666666666</v>
      </c>
    </row>
    <row r="19" spans="1:19" s="3" customFormat="1" ht="19.5" customHeight="1" x14ac:dyDescent="0.25">
      <c r="A19" s="41">
        <f t="shared" si="2"/>
        <v>14</v>
      </c>
      <c r="B19" s="29">
        <v>2030257</v>
      </c>
      <c r="C19" s="29" t="s">
        <v>41</v>
      </c>
      <c r="D19" s="29" t="s">
        <v>51</v>
      </c>
      <c r="E19" s="43">
        <v>0.02</v>
      </c>
      <c r="F19" s="44">
        <v>88158.333333333343</v>
      </c>
      <c r="G19" s="44">
        <v>1763.166666666667</v>
      </c>
      <c r="H19" s="43">
        <v>0.02</v>
      </c>
      <c r="I19" s="44">
        <v>90922.5</v>
      </c>
      <c r="J19" s="30">
        <f t="shared" si="0"/>
        <v>1818.45</v>
      </c>
      <c r="K19" s="43">
        <v>0.02</v>
      </c>
      <c r="L19" s="44">
        <v>88158.333333333343</v>
      </c>
      <c r="M19" s="44">
        <v>1763.166666666667</v>
      </c>
      <c r="N19" s="43">
        <v>0.02</v>
      </c>
      <c r="O19" s="44">
        <f t="shared" si="1"/>
        <v>95343.499999999985</v>
      </c>
      <c r="P19" s="44">
        <v>1906.87</v>
      </c>
      <c r="Q19" s="43">
        <v>0.02</v>
      </c>
      <c r="R19" s="44">
        <v>94435.416666666657</v>
      </c>
      <c r="S19" s="44">
        <v>1888.7083333333333</v>
      </c>
    </row>
    <row r="20" spans="1:19" s="3" customFormat="1" ht="19.5" customHeight="1" x14ac:dyDescent="0.25">
      <c r="A20" s="41">
        <f t="shared" si="2"/>
        <v>15</v>
      </c>
      <c r="B20" s="29">
        <v>2219352</v>
      </c>
      <c r="C20" s="29" t="s">
        <v>42</v>
      </c>
      <c r="D20" s="29" t="s">
        <v>51</v>
      </c>
      <c r="E20" s="43">
        <v>0.1</v>
      </c>
      <c r="F20" s="44">
        <v>88158.333333333328</v>
      </c>
      <c r="G20" s="44">
        <v>8815.8333333333339</v>
      </c>
      <c r="H20" s="43">
        <v>0.1</v>
      </c>
      <c r="I20" s="44">
        <v>97450</v>
      </c>
      <c r="J20" s="30">
        <f t="shared" si="0"/>
        <v>9745</v>
      </c>
      <c r="K20" s="43">
        <v>0.1</v>
      </c>
      <c r="L20" s="44">
        <v>88158.333333333328</v>
      </c>
      <c r="M20" s="44">
        <v>8815.8333333333339</v>
      </c>
      <c r="N20" s="43">
        <v>0.1</v>
      </c>
      <c r="O20" s="44">
        <f t="shared" si="1"/>
        <v>95343.299999999988</v>
      </c>
      <c r="P20" s="44">
        <v>9534.33</v>
      </c>
      <c r="Q20" s="43">
        <v>0.1</v>
      </c>
      <c r="R20" s="44">
        <v>94435.249999999985</v>
      </c>
      <c r="S20" s="44">
        <v>9443.5249999999996</v>
      </c>
    </row>
    <row r="21" spans="1:19" s="3" customFormat="1" ht="18.75" customHeight="1" x14ac:dyDescent="0.25">
      <c r="A21" s="41">
        <f t="shared" si="2"/>
        <v>16</v>
      </c>
      <c r="B21" s="29">
        <v>2369073</v>
      </c>
      <c r="C21" s="29" t="s">
        <v>43</v>
      </c>
      <c r="D21" s="29" t="s">
        <v>51</v>
      </c>
      <c r="E21" s="43">
        <v>2.5000000000000001E-2</v>
      </c>
      <c r="F21" s="44">
        <v>106658.33333333333</v>
      </c>
      <c r="G21" s="44">
        <v>2666.4583333333335</v>
      </c>
      <c r="H21" s="43">
        <v>2.5000000000000001E-2</v>
      </c>
      <c r="I21" s="44">
        <v>113400</v>
      </c>
      <c r="J21" s="30">
        <f t="shared" si="0"/>
        <v>2835</v>
      </c>
      <c r="K21" s="43">
        <v>2.5000000000000001E-2</v>
      </c>
      <c r="L21" s="44">
        <v>106658.33333333333</v>
      </c>
      <c r="M21" s="44">
        <v>2666.4583333333335</v>
      </c>
      <c r="N21" s="43">
        <v>2.5000000000000001E-2</v>
      </c>
      <c r="O21" s="44">
        <f t="shared" si="1"/>
        <v>115351.2</v>
      </c>
      <c r="P21" s="44">
        <v>2883.78</v>
      </c>
      <c r="Q21" s="43">
        <v>2.5000000000000001E-2</v>
      </c>
      <c r="R21" s="44">
        <v>114252.33333333333</v>
      </c>
      <c r="S21" s="44">
        <v>2856.3083333333334</v>
      </c>
    </row>
    <row r="22" spans="1:19" s="3" customFormat="1" ht="18.75" customHeight="1" x14ac:dyDescent="0.25">
      <c r="A22" s="41">
        <f t="shared" si="2"/>
        <v>17</v>
      </c>
      <c r="B22" s="29">
        <v>2351403</v>
      </c>
      <c r="C22" s="29" t="s">
        <v>44</v>
      </c>
      <c r="D22" s="29" t="s">
        <v>51</v>
      </c>
      <c r="E22" s="43">
        <v>0.02</v>
      </c>
      <c r="F22" s="44">
        <v>106658.33333333334</v>
      </c>
      <c r="G22" s="44">
        <v>2133.166666666667</v>
      </c>
      <c r="H22" s="43">
        <v>0.02</v>
      </c>
      <c r="I22" s="44">
        <v>63799.69</v>
      </c>
      <c r="J22" s="30">
        <f t="shared" si="0"/>
        <v>1275.9938</v>
      </c>
      <c r="K22" s="43">
        <v>0.02</v>
      </c>
      <c r="L22" s="44">
        <v>106658.33333333334</v>
      </c>
      <c r="M22" s="44">
        <v>2133.166666666667</v>
      </c>
      <c r="N22" s="43">
        <v>0.02</v>
      </c>
      <c r="O22" s="44">
        <f t="shared" si="1"/>
        <v>115351</v>
      </c>
      <c r="P22" s="44">
        <v>2307.02</v>
      </c>
      <c r="Q22" s="43">
        <v>0.02</v>
      </c>
      <c r="R22" s="44">
        <v>114252.5</v>
      </c>
      <c r="S22" s="44">
        <v>2285.0500000000002</v>
      </c>
    </row>
    <row r="23" spans="1:19" s="3" customFormat="1" ht="19.5" customHeight="1" x14ac:dyDescent="0.25">
      <c r="A23" s="41">
        <f t="shared" si="2"/>
        <v>18</v>
      </c>
      <c r="B23" s="29">
        <v>2387304</v>
      </c>
      <c r="C23" s="29" t="s">
        <v>45</v>
      </c>
      <c r="D23" s="29" t="s">
        <v>51</v>
      </c>
      <c r="E23" s="43">
        <v>7.0000000000000007E-2</v>
      </c>
      <c r="F23" s="44">
        <v>118324.99999999999</v>
      </c>
      <c r="G23" s="44">
        <v>8282.75</v>
      </c>
      <c r="H23" s="43">
        <v>7.0000000000000007E-2</v>
      </c>
      <c r="I23" s="44">
        <v>113400</v>
      </c>
      <c r="J23" s="30">
        <f t="shared" si="0"/>
        <v>7938.0000000000009</v>
      </c>
      <c r="K23" s="43">
        <v>7.0000000000000007E-2</v>
      </c>
      <c r="L23" s="44">
        <v>118324.99999999999</v>
      </c>
      <c r="M23" s="44">
        <v>8282.75</v>
      </c>
      <c r="N23" s="43">
        <v>7.0000000000000007E-2</v>
      </c>
      <c r="O23" s="44">
        <f t="shared" si="1"/>
        <v>115350.99999999999</v>
      </c>
      <c r="P23" s="44">
        <v>8074.57</v>
      </c>
      <c r="Q23" s="43">
        <v>7.0000000000000007E-2</v>
      </c>
      <c r="R23" s="44">
        <v>114252.38095238096</v>
      </c>
      <c r="S23" s="44">
        <v>7997.6666666666679</v>
      </c>
    </row>
    <row r="24" spans="1:19" s="3" customFormat="1" ht="19.5" customHeight="1" x14ac:dyDescent="0.25">
      <c r="A24" s="41">
        <f t="shared" si="2"/>
        <v>19</v>
      </c>
      <c r="B24" s="29">
        <v>2226379</v>
      </c>
      <c r="C24" s="29" t="s">
        <v>46</v>
      </c>
      <c r="D24" s="29" t="s">
        <v>51</v>
      </c>
      <c r="E24" s="43">
        <v>0.25</v>
      </c>
      <c r="F24" s="44">
        <v>108325</v>
      </c>
      <c r="G24" s="44">
        <v>27081.25</v>
      </c>
      <c r="H24" s="43">
        <v>0.25</v>
      </c>
      <c r="I24" s="44">
        <v>107595</v>
      </c>
      <c r="J24" s="30">
        <f t="shared" si="0"/>
        <v>26898.75</v>
      </c>
      <c r="K24" s="43">
        <v>0.25</v>
      </c>
      <c r="L24" s="44">
        <v>108325</v>
      </c>
      <c r="M24" s="44">
        <v>27081.25</v>
      </c>
      <c r="N24" s="43">
        <v>0.25</v>
      </c>
      <c r="O24" s="44">
        <f t="shared" si="1"/>
        <v>127968.52</v>
      </c>
      <c r="P24" s="44">
        <v>31992.13</v>
      </c>
      <c r="Q24" s="43">
        <v>0.25</v>
      </c>
      <c r="R24" s="44">
        <v>126749.73333333334</v>
      </c>
      <c r="S24" s="44">
        <v>31687.433333333334</v>
      </c>
    </row>
    <row r="25" spans="1:19" s="3" customFormat="1" ht="21" customHeight="1" x14ac:dyDescent="0.25">
      <c r="A25" s="41">
        <f t="shared" si="2"/>
        <v>20</v>
      </c>
      <c r="B25" s="29">
        <v>2369072</v>
      </c>
      <c r="C25" s="29" t="s">
        <v>47</v>
      </c>
      <c r="D25" s="29" t="s">
        <v>51</v>
      </c>
      <c r="E25" s="43">
        <v>0.115</v>
      </c>
      <c r="F25" s="44">
        <v>108325</v>
      </c>
      <c r="G25" s="44">
        <v>12457.375</v>
      </c>
      <c r="H25" s="43">
        <v>0.115</v>
      </c>
      <c r="I25" s="44">
        <v>115425</v>
      </c>
      <c r="J25" s="30">
        <f t="shared" si="0"/>
        <v>13273.875</v>
      </c>
      <c r="K25" s="43">
        <v>0.115</v>
      </c>
      <c r="L25" s="44">
        <v>108325</v>
      </c>
      <c r="M25" s="44">
        <v>12457.375</v>
      </c>
      <c r="N25" s="43">
        <v>0.115</v>
      </c>
      <c r="O25" s="44">
        <f t="shared" si="1"/>
        <v>117153.47826086955</v>
      </c>
      <c r="P25" s="44">
        <v>13472.65</v>
      </c>
      <c r="Q25" s="43">
        <v>0.115</v>
      </c>
      <c r="R25" s="44">
        <v>116037.7536231884</v>
      </c>
      <c r="S25" s="44">
        <v>13344.341666666667</v>
      </c>
    </row>
    <row r="26" spans="1:19" s="3" customFormat="1" ht="18" customHeight="1" x14ac:dyDescent="0.25">
      <c r="A26" s="41">
        <f t="shared" si="2"/>
        <v>21</v>
      </c>
      <c r="B26" s="29">
        <v>2375115</v>
      </c>
      <c r="C26" s="29" t="s">
        <v>48</v>
      </c>
      <c r="D26" s="29" t="s">
        <v>51</v>
      </c>
      <c r="E26" s="43">
        <v>0.12</v>
      </c>
      <c r="F26" s="44">
        <v>108325</v>
      </c>
      <c r="G26" s="44">
        <v>12999</v>
      </c>
      <c r="H26" s="43">
        <v>0.12</v>
      </c>
      <c r="I26" s="44">
        <v>115425</v>
      </c>
      <c r="J26" s="30">
        <f t="shared" si="0"/>
        <v>13851</v>
      </c>
      <c r="K26" s="43">
        <v>0.12</v>
      </c>
      <c r="L26" s="44">
        <v>108325</v>
      </c>
      <c r="M26" s="44">
        <v>12999</v>
      </c>
      <c r="N26" s="43">
        <v>0.12</v>
      </c>
      <c r="O26" s="44">
        <f t="shared" si="1"/>
        <v>117153.5</v>
      </c>
      <c r="P26" s="44">
        <v>14058.42</v>
      </c>
      <c r="Q26" s="43">
        <v>0.12</v>
      </c>
      <c r="R26" s="44">
        <v>116037.70833333334</v>
      </c>
      <c r="S26" s="44">
        <v>13924.525000000001</v>
      </c>
    </row>
    <row r="27" spans="1:19" s="3" customFormat="1" ht="26.25" customHeight="1" x14ac:dyDescent="0.25">
      <c r="A27" s="41">
        <f t="shared" si="2"/>
        <v>22</v>
      </c>
      <c r="B27" s="29">
        <v>2002154</v>
      </c>
      <c r="C27" s="29" t="s">
        <v>49</v>
      </c>
      <c r="D27" s="29" t="s">
        <v>51</v>
      </c>
      <c r="E27" s="43">
        <v>0.75</v>
      </c>
      <c r="F27" s="44">
        <v>88908.333333333328</v>
      </c>
      <c r="G27" s="44">
        <v>66681.25</v>
      </c>
      <c r="H27" s="43">
        <v>0.75</v>
      </c>
      <c r="I27" s="44">
        <v>87885</v>
      </c>
      <c r="J27" s="30">
        <f t="shared" si="0"/>
        <v>65913.75</v>
      </c>
      <c r="K27" s="43">
        <v>0.75</v>
      </c>
      <c r="L27" s="44">
        <v>88908.333333333328</v>
      </c>
      <c r="M27" s="44">
        <v>66681.25</v>
      </c>
      <c r="N27" s="43">
        <v>0.75</v>
      </c>
      <c r="O27" s="44">
        <f t="shared" si="1"/>
        <v>96154.373333333337</v>
      </c>
      <c r="P27" s="44">
        <v>72115.78</v>
      </c>
      <c r="Q27" s="43">
        <v>0.75</v>
      </c>
      <c r="R27" s="44">
        <v>95238.611111111124</v>
      </c>
      <c r="S27" s="44">
        <v>71428.958333333343</v>
      </c>
    </row>
    <row r="28" spans="1:19" s="3" customFormat="1" ht="24" customHeight="1" x14ac:dyDescent="0.25">
      <c r="A28" s="41">
        <f t="shared" si="2"/>
        <v>23</v>
      </c>
      <c r="B28" s="29">
        <v>2023624</v>
      </c>
      <c r="C28" s="29" t="s">
        <v>50</v>
      </c>
      <c r="D28" s="29" t="s">
        <v>51</v>
      </c>
      <c r="E28" s="43">
        <v>0.43</v>
      </c>
      <c r="F28" s="44">
        <v>90325</v>
      </c>
      <c r="G28" s="44">
        <v>38839.75</v>
      </c>
      <c r="H28" s="43">
        <v>0.43</v>
      </c>
      <c r="I28" s="44">
        <v>85455</v>
      </c>
      <c r="J28" s="30">
        <f t="shared" si="0"/>
        <v>36745.65</v>
      </c>
      <c r="K28" s="43">
        <v>0.43</v>
      </c>
      <c r="L28" s="44">
        <v>90325</v>
      </c>
      <c r="M28" s="44">
        <v>38839.75</v>
      </c>
      <c r="N28" s="43">
        <v>0.43</v>
      </c>
      <c r="O28" s="44">
        <f t="shared" si="1"/>
        <v>97686.488372093023</v>
      </c>
      <c r="P28" s="44">
        <v>42005.19</v>
      </c>
      <c r="Q28" s="43">
        <v>0.43</v>
      </c>
      <c r="R28" s="44">
        <v>96756.143410852717</v>
      </c>
      <c r="S28" s="44">
        <v>41605.14166666667</v>
      </c>
    </row>
    <row r="29" spans="1:19" s="13" customFormat="1" ht="14.25" x14ac:dyDescent="0.25">
      <c r="A29" s="58" t="s">
        <v>15</v>
      </c>
      <c r="B29" s="58"/>
      <c r="C29" s="58"/>
      <c r="D29" s="8"/>
      <c r="E29" s="38"/>
      <c r="F29" s="42"/>
      <c r="G29" s="42">
        <f>G6+G7+G8+G9+G10+G11+G12+G13+G14+G15+G16+G17+G18+G19+G20+G21+G22+G23+G24+G25+G26+G27+G28</f>
        <v>416133.625</v>
      </c>
      <c r="H29" s="39"/>
      <c r="I29" s="39"/>
      <c r="J29" s="42">
        <f>J6+J7+J8+J9+J10+J11+J12+J13+J14+J15+J16+J17+J18+J19+J20+J21+J22+J23+J24+J25+J26+J27+J28</f>
        <v>424101.49350000004</v>
      </c>
      <c r="K29" s="39"/>
      <c r="L29" s="39"/>
      <c r="M29" s="39">
        <f>M6+M7+M8+M9+M10+M11+M12+M13+M14+M15+M16+M17+M18+M19+M20+M21+M22+M23+M24+M25+M26+M27+M28</f>
        <v>416133.625</v>
      </c>
      <c r="N29" s="39"/>
      <c r="O29" s="39"/>
      <c r="P29" s="39">
        <v>451869.01</v>
      </c>
      <c r="Q29" s="39"/>
      <c r="R29" s="39"/>
      <c r="S29" s="40">
        <f>S31/1.2</f>
        <v>447565.54166666669</v>
      </c>
    </row>
    <row r="30" spans="1:19" s="15" customFormat="1" x14ac:dyDescent="0.25">
      <c r="A30" s="58" t="s">
        <v>16</v>
      </c>
      <c r="B30" s="58"/>
      <c r="C30" s="58"/>
      <c r="D30" s="14"/>
      <c r="E30" s="38"/>
      <c r="F30" s="42"/>
      <c r="G30" s="42">
        <f>G31-G29</f>
        <v>83226.724999999977</v>
      </c>
      <c r="H30" s="11"/>
      <c r="I30" s="11"/>
      <c r="J30" s="42">
        <f>J31-J29</f>
        <v>84820.298699999985</v>
      </c>
      <c r="K30" s="38"/>
      <c r="L30" s="38"/>
      <c r="M30" s="38">
        <f>M31-M29</f>
        <v>83226.724999999977</v>
      </c>
      <c r="N30" s="38"/>
      <c r="O30" s="38"/>
      <c r="P30" s="40">
        <v>90373.85</v>
      </c>
      <c r="Q30" s="38"/>
      <c r="R30" s="38"/>
      <c r="S30" s="40">
        <f>S31-S29</f>
        <v>89513.108333333337</v>
      </c>
    </row>
    <row r="31" spans="1:19" s="15" customFormat="1" x14ac:dyDescent="0.25">
      <c r="A31" s="58" t="s">
        <v>3</v>
      </c>
      <c r="B31" s="58"/>
      <c r="C31" s="58"/>
      <c r="D31" s="27"/>
      <c r="E31" s="38"/>
      <c r="F31" s="42"/>
      <c r="G31" s="42">
        <f>G29*1.2</f>
        <v>499360.35</v>
      </c>
      <c r="H31" s="18"/>
      <c r="I31" s="18"/>
      <c r="J31" s="42">
        <f>J29*1.2</f>
        <v>508921.79220000003</v>
      </c>
      <c r="K31" s="38"/>
      <c r="L31" s="38"/>
      <c r="M31" s="38">
        <f>M29*1.2</f>
        <v>499360.35</v>
      </c>
      <c r="N31" s="38"/>
      <c r="O31" s="38"/>
      <c r="P31" s="40">
        <v>542242.86</v>
      </c>
      <c r="Q31" s="38"/>
      <c r="R31" s="38"/>
      <c r="S31" s="40">
        <v>537078.65</v>
      </c>
    </row>
    <row r="32" spans="1:19" ht="15.75" x14ac:dyDescent="0.25">
      <c r="B32" s="36"/>
    </row>
  </sheetData>
  <mergeCells count="13">
    <mergeCell ref="Q4:S4"/>
    <mergeCell ref="N4:P4"/>
    <mergeCell ref="H4:J4"/>
    <mergeCell ref="E4:G4"/>
    <mergeCell ref="D4:D5"/>
    <mergeCell ref="C4:C5"/>
    <mergeCell ref="B4:B5"/>
    <mergeCell ref="A4:A5"/>
    <mergeCell ref="A29:C29"/>
    <mergeCell ref="A31:C31"/>
    <mergeCell ref="A30:C30"/>
    <mergeCell ref="K4:M4"/>
    <mergeCell ref="A2:S2"/>
  </mergeCells>
  <printOptions horizontalCentered="1"/>
  <pageMargins left="0.25" right="0.25" top="0.75" bottom="0.75" header="0.3" footer="0.3"/>
  <pageSetup paperSize="9" scale="67" fitToHeight="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НМЦ единицы</vt:lpstr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Ноздрина Оксана Николаевна</cp:lastModifiedBy>
  <cp:lastPrinted>2021-12-14T14:11:15Z</cp:lastPrinted>
  <dcterms:created xsi:type="dcterms:W3CDTF">2014-06-26T05:52:50Z</dcterms:created>
  <dcterms:modified xsi:type="dcterms:W3CDTF">2021-12-29T11:23:05Z</dcterms:modified>
</cp:coreProperties>
</file>